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24收支总表1" sheetId="1" r:id="rId1"/>
  </sheets>
  <externalReferences>
    <externalReference r:id="rId2"/>
    <externalReference r:id="rId3"/>
    <externalReference r:id="rId4"/>
    <externalReference r:id="rId5"/>
  </externalReferences>
  <definedNames>
    <definedName name="Database" hidden="1">#REF!</definedName>
    <definedName name="Print_Area_MI">#REF!</definedName>
    <definedName name="_xlnm.Print_Titles" localSheetId="0">'24收支总表1'!$1:$5</definedName>
    <definedName name="地区名称">#REF!</definedName>
    <definedName name="字段D005.C.30">'[2]888'!#REF!</definedName>
    <definedName name="字段TZ01.C.20">'[2]888'!#REF!</definedName>
    <definedName name="字段本期贷方.N.20.2">'[2]888'!#REF!</definedName>
    <definedName name="字段本期借方.N.20.2">'[2]888'!#REF!</definedName>
    <definedName name="字段本月贷方.N.20.2">'[2]888'!#REF!</definedName>
    <definedName name="字段本月借方.N.20.2">'[2]888'!#REF!</definedName>
    <definedName name="字段拨款金额.N.16.2">#REF!</definedName>
    <definedName name="字段科目名称.C.50">#REF!</definedName>
    <definedName name="字段审批文件.C.30">#REF!</definedName>
    <definedName name="字段未拨金额.N.16.2">#REF!</definedName>
    <definedName name="字段文件日期.C.11">#REF!</definedName>
    <definedName name="字段预算单位.C.30">#REF!</definedName>
    <definedName name="字段预算科目.C.10">#REF!</definedName>
    <definedName name="字段预算指标.N.16.2">#REF!</definedName>
    <definedName name="字段资金性质.C.10">#REF!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haredStrings.xml><?xml version="1.0" encoding="utf-8"?>
<sst xmlns="http://schemas.openxmlformats.org/spreadsheetml/2006/main" count="134" uniqueCount="118">
  <si>
    <t>附件1</t>
  </si>
  <si>
    <t>2024年预算收支总表</t>
  </si>
  <si>
    <t>单位:万元</t>
  </si>
  <si>
    <t>收        入</t>
  </si>
  <si>
    <t>支              出</t>
  </si>
  <si>
    <t>项            目</t>
  </si>
  <si>
    <t>预算数</t>
  </si>
  <si>
    <t>项         目</t>
  </si>
  <si>
    <t>预算数合计</t>
  </si>
  <si>
    <t>县级财力预算数</t>
  </si>
  <si>
    <t>有特定用途的一般转移支付预算数</t>
  </si>
  <si>
    <t>上年结余预算数</t>
  </si>
  <si>
    <t>当年上级专项转移支付预算数</t>
  </si>
  <si>
    <t>一、税收收入</t>
  </si>
  <si>
    <t>一、一般公共服务</t>
  </si>
  <si>
    <t xml:space="preserve">  增值税</t>
  </si>
  <si>
    <t>四、公共安全支出</t>
  </si>
  <si>
    <t xml:space="preserve">  企业所得税</t>
  </si>
  <si>
    <t>五、教育支出</t>
  </si>
  <si>
    <t xml:space="preserve">  个人所得税</t>
  </si>
  <si>
    <t>六、科学技术支出</t>
  </si>
  <si>
    <t xml:space="preserve">  资源税</t>
  </si>
  <si>
    <t>七、文化旅游体育与传媒支出</t>
  </si>
  <si>
    <t xml:space="preserve">  城市维护建设税</t>
  </si>
  <si>
    <t>八、社会保障和就业支出</t>
  </si>
  <si>
    <t xml:space="preserve">  房产税</t>
  </si>
  <si>
    <t>十、卫生健康支出</t>
  </si>
  <si>
    <t xml:space="preserve">  印花税</t>
  </si>
  <si>
    <t>十一、节能环保支出</t>
  </si>
  <si>
    <t xml:space="preserve">  城镇土地使用税</t>
  </si>
  <si>
    <t>十二、城乡社区支出</t>
  </si>
  <si>
    <t xml:space="preserve">  土地增值税</t>
  </si>
  <si>
    <t>十三、农林水支出</t>
  </si>
  <si>
    <t xml:space="preserve">  车船使用和牌照税</t>
  </si>
  <si>
    <t>十四、交通运输支出</t>
  </si>
  <si>
    <t xml:space="preserve">  耕地占用税</t>
  </si>
  <si>
    <t>十五、资源勘探信息等支出</t>
  </si>
  <si>
    <t xml:space="preserve">  契税</t>
  </si>
  <si>
    <t>十六、商业服务业等支出</t>
  </si>
  <si>
    <t xml:space="preserve">  环保税</t>
  </si>
  <si>
    <t>二十、自然资源海洋气象等支出</t>
  </si>
  <si>
    <t>二、非税收入</t>
  </si>
  <si>
    <t>二十一、住房保障支出</t>
  </si>
  <si>
    <t xml:space="preserve">  专项收入</t>
  </si>
  <si>
    <t>二十二、粮油物资储备支出</t>
  </si>
  <si>
    <t xml:space="preserve">  行政事业性收费收入</t>
  </si>
  <si>
    <t>二十四、灾害防治及应急管理支出</t>
  </si>
  <si>
    <t xml:space="preserve">  罚没收入</t>
  </si>
  <si>
    <t>二十七、预备费</t>
  </si>
  <si>
    <t xml:space="preserve">  国有资本经营收入</t>
  </si>
  <si>
    <t>二十九、其他支出</t>
  </si>
  <si>
    <t xml:space="preserve">  国有资源收入</t>
  </si>
  <si>
    <t>三十二、债务付息支出</t>
  </si>
  <si>
    <t xml:space="preserve">  其他收入</t>
  </si>
  <si>
    <t>三十三、债务发行费用</t>
  </si>
  <si>
    <t xml:space="preserve">  公共预算收入小计</t>
  </si>
  <si>
    <t>公共预算支出小计</t>
  </si>
  <si>
    <t xml:space="preserve">  公共预算补助收入</t>
  </si>
  <si>
    <t xml:space="preserve">  增值税和消费税税收返还收入 </t>
  </si>
  <si>
    <t xml:space="preserve">  所得税基数返还收入</t>
  </si>
  <si>
    <t xml:space="preserve">  成品油返还收入</t>
  </si>
  <si>
    <t>三十、转移性支出</t>
  </si>
  <si>
    <t xml:space="preserve">  原体制补助收入</t>
  </si>
  <si>
    <t xml:space="preserve">   上解支出</t>
  </si>
  <si>
    <t xml:space="preserve">  均衡性转移支付补助收入</t>
  </si>
  <si>
    <t xml:space="preserve">   调出资金</t>
  </si>
  <si>
    <t xml:space="preserve">  基本财力保障机制奖补资金</t>
  </si>
  <si>
    <t>三十一、债务还本支出</t>
  </si>
  <si>
    <t xml:space="preserve">  结算补助收入</t>
  </si>
  <si>
    <t xml:space="preserve">  资源枯竭型城市转移支付补助</t>
  </si>
  <si>
    <t xml:space="preserve">  重点生态功能区转移支付补助收入</t>
  </si>
  <si>
    <t xml:space="preserve">  固定数额补助收入</t>
  </si>
  <si>
    <t xml:space="preserve">  革命老区转移支付补助收入</t>
  </si>
  <si>
    <t xml:space="preserve">  巩固脱贫攻坚成果衔接乡村振兴转移支付支出</t>
  </si>
  <si>
    <t xml:space="preserve">  公共安全共同财政事权转移支付支出</t>
  </si>
  <si>
    <t xml:space="preserve">  教育共同财政事权转移支付支出</t>
  </si>
  <si>
    <t xml:space="preserve">  文化旅游体育与传媒共同财政事权转移支付</t>
  </si>
  <si>
    <t xml:space="preserve">  社会保障和就业共同财政事权转移支付</t>
  </si>
  <si>
    <t xml:space="preserve">  卫生健康共同财政事权转移支付</t>
  </si>
  <si>
    <t xml:space="preserve">  节能环保共同财政事权转移支付支出</t>
  </si>
  <si>
    <t xml:space="preserve">  农林水共同财政事权转移支付</t>
  </si>
  <si>
    <t xml:space="preserve">  交通运输共同财政事权转移支付</t>
  </si>
  <si>
    <t xml:space="preserve">  住房保障共同财政事权转移支付支出</t>
  </si>
  <si>
    <t xml:space="preserve">  其他一般转移支付补助收入</t>
  </si>
  <si>
    <t xml:space="preserve">  专项转移支付补助</t>
  </si>
  <si>
    <t xml:space="preserve">  上年结余收入</t>
  </si>
  <si>
    <t xml:space="preserve">  地方政府一般债券收入</t>
  </si>
  <si>
    <t xml:space="preserve">  动用预算稳定调节基金</t>
  </si>
  <si>
    <t>收   入   总   计</t>
  </si>
  <si>
    <t>支   出  总   计</t>
  </si>
  <si>
    <t xml:space="preserve">  政府性基金收入</t>
  </si>
  <si>
    <t xml:space="preserve">  国有土地出让权收入</t>
  </si>
  <si>
    <t xml:space="preserve">  城市基础设施配套费收入</t>
  </si>
  <si>
    <t xml:space="preserve">  污水处理费收入</t>
  </si>
  <si>
    <t xml:space="preserve">  其他政府性基金收入</t>
  </si>
  <si>
    <t xml:space="preserve">  政府性预算收入小计</t>
  </si>
  <si>
    <t xml:space="preserve">  政府性预算转移收入</t>
  </si>
  <si>
    <t xml:space="preserve">  政府性基金补助收入</t>
  </si>
  <si>
    <t>政府性基金预算支出小计</t>
  </si>
  <si>
    <t xml:space="preserve">  调入资金</t>
  </si>
  <si>
    <t xml:space="preserve">  地方政府基金债券转贷收入</t>
  </si>
  <si>
    <t>地方政府专项债务还本支出</t>
  </si>
  <si>
    <t xml:space="preserve"> 支   出  总   计</t>
  </si>
  <si>
    <t>政府性预算收入小计</t>
  </si>
  <si>
    <t>国有资本经营预算支出合计</t>
  </si>
  <si>
    <t>国有资本经营预算上级补助收入</t>
  </si>
  <si>
    <t>国有资本经营预算支出</t>
  </si>
  <si>
    <t>国有资本经营预算上年结余</t>
  </si>
  <si>
    <t>国有资本经营预算年终结余</t>
  </si>
  <si>
    <t>项     目</t>
  </si>
  <si>
    <t>本年预算收入数</t>
  </si>
  <si>
    <t>其中：财政补贴收入</t>
  </si>
  <si>
    <t>本年预算支出数</t>
  </si>
  <si>
    <t>本年收支结余</t>
  </si>
  <si>
    <t>年末滚存结余</t>
  </si>
  <si>
    <t>城乡居民基本养老保险基金</t>
  </si>
  <si>
    <t>机关事业单位基本养老保险基金</t>
  </si>
  <si>
    <t>社保基金合计</t>
  </si>
</sst>
</file>

<file path=xl/styles.xml><?xml version="1.0" encoding="utf-8"?>
<styleSheet xmlns="http://schemas.openxmlformats.org/spreadsheetml/2006/main">
  <numFmts count="8">
    <numFmt numFmtId="176" formatCode="0;_搀"/>
    <numFmt numFmtId="177" formatCode="0.00_ "/>
    <numFmt numFmtId="178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_GB2312"/>
      <charset val="134"/>
    </font>
    <font>
      <sz val="16"/>
      <name val="黑体"/>
      <family val="3"/>
      <charset val="134"/>
    </font>
    <font>
      <sz val="22"/>
      <name val="方正小标宋_GBK"/>
      <charset val="134"/>
    </font>
    <font>
      <sz val="10"/>
      <name val="仿宋_GB2312"/>
      <family val="3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family val="1"/>
      <charset val="0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3" fillId="0" borderId="0"/>
    <xf numFmtId="0" fontId="7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1" applyFont="1"/>
    <xf numFmtId="0" fontId="0" fillId="0" borderId="0" xfId="1" applyAlignment="1">
      <alignment wrapText="1"/>
    </xf>
    <xf numFmtId="0" fontId="0" fillId="0" borderId="0" xfId="1"/>
    <xf numFmtId="0" fontId="0" fillId="0" borderId="0" xfId="1" applyAlignment="1">
      <alignment horizontal="center"/>
    </xf>
    <xf numFmtId="0" fontId="2" fillId="0" borderId="0" xfId="1" applyFont="1" applyAlignment="1">
      <alignment vertical="center" wrapText="1"/>
    </xf>
    <xf numFmtId="1" fontId="3" fillId="0" borderId="0" xfId="2" applyNumberFormat="1" applyFont="1" applyAlignment="1">
      <alignment horizontal="center" vertical="center" wrapText="1"/>
    </xf>
    <xf numFmtId="1" fontId="3" fillId="0" borderId="0" xfId="2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" fontId="4" fillId="0" borderId="0" xfId="2" applyNumberFormat="1" applyFont="1" applyAlignment="1">
      <alignment horizontal="center" vertical="center"/>
    </xf>
    <xf numFmtId="1" fontId="4" fillId="0" borderId="0" xfId="2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 wrapText="1"/>
    </xf>
    <xf numFmtId="1" fontId="4" fillId="0" borderId="2" xfId="2" applyNumberFormat="1" applyFont="1" applyBorder="1" applyAlignment="1">
      <alignment horizontal="center" vertical="center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</xf>
    <xf numFmtId="178" fontId="4" fillId="0" borderId="3" xfId="2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1" applyFont="1" applyBorder="1" applyAlignment="1">
      <alignment horizontal="center" vertical="center"/>
    </xf>
    <xf numFmtId="1" fontId="4" fillId="0" borderId="4" xfId="2" applyNumberFormat="1" applyFont="1" applyBorder="1" applyAlignment="1">
      <alignment horizontal="left" vertical="center" wrapText="1"/>
    </xf>
    <xf numFmtId="1" fontId="4" fillId="0" borderId="3" xfId="2" applyNumberFormat="1" applyFont="1" applyBorder="1" applyAlignment="1">
      <alignment horizontal="left" vertical="center" wrapText="1"/>
    </xf>
    <xf numFmtId="179" fontId="4" fillId="0" borderId="3" xfId="2" applyNumberFormat="1" applyFont="1" applyBorder="1" applyAlignment="1" applyProtection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4" fillId="0" borderId="3" xfId="2" applyNumberFormat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1" fontId="4" fillId="0" borderId="3" xfId="2" applyNumberFormat="1" applyFont="1" applyBorder="1" applyAlignment="1">
      <alignment horizontal="center" vertical="center"/>
    </xf>
    <xf numFmtId="177" fontId="4" fillId="0" borderId="3" xfId="2" applyNumberFormat="1" applyFont="1" applyBorder="1" applyAlignment="1" applyProtection="1">
      <alignment horizontal="center" vertical="center"/>
    </xf>
    <xf numFmtId="0" fontId="4" fillId="0" borderId="0" xfId="2" applyFont="1" applyAlignment="1">
      <alignment horizontal="center" vertical="center"/>
    </xf>
    <xf numFmtId="1" fontId="4" fillId="0" borderId="4" xfId="2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178" fontId="4" fillId="0" borderId="3" xfId="1" applyNumberFormat="1" applyFont="1" applyBorder="1" applyAlignment="1">
      <alignment horizontal="center" vertical="center"/>
    </xf>
    <xf numFmtId="178" fontId="4" fillId="0" borderId="3" xfId="2" applyNumberFormat="1" applyFont="1" applyBorder="1" applyAlignment="1" applyProtection="1">
      <alignment horizontal="center" vertical="center"/>
      <protection locked="0"/>
    </xf>
    <xf numFmtId="176" fontId="4" fillId="0" borderId="3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1" fontId="4" fillId="0" borderId="1" xfId="2" applyNumberFormat="1" applyFont="1" applyBorder="1" applyAlignment="1">
      <alignment horizontal="center" vertical="center" wrapText="1"/>
    </xf>
    <xf numFmtId="1" fontId="4" fillId="0" borderId="4" xfId="2" applyNumberFormat="1" applyFont="1" applyBorder="1" applyAlignment="1">
      <alignment horizontal="center" vertical="center" wrapText="1"/>
    </xf>
  </cellXfs>
  <cellStyles count="51">
    <cellStyle name="常规" xfId="0" builtinId="0"/>
    <cellStyle name="常规_二00五年行政事业性收费（罚没）收入计划表" xfId="1"/>
    <cellStyle name="常规_2006年临县旧科目预算草案表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4&#24180;&#37096;&#38376;&#39044;&#31639;&#23433;&#25490;&#24773;&#20917;&#34920;(&#26631;&#20934;)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4部门预算支出汇总表2"/>
      <sheetName val="24年财政预算安排已支出表3"/>
      <sheetName val="24财政预算安排需支出表4"/>
      <sheetName val="24财政转移支付预算安排表5"/>
      <sheetName val="24年结转按科目资金安排表6"/>
      <sheetName val="24年结转按部门资金安排表7"/>
      <sheetName val="24年结转待分配资金安排表8"/>
      <sheetName val="24部门按科目支出表9"/>
      <sheetName val="24部门三公经费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"/>
  <sheetViews>
    <sheetView showZeros="0" tabSelected="1" zoomScale="115" zoomScaleNormal="115" zoomScaleSheetLayoutView="60" workbookViewId="0">
      <pane xSplit="1" ySplit="5" topLeftCell="B74" activePane="bottomRight" state="frozen"/>
      <selection/>
      <selection pane="topRight"/>
      <selection pane="bottomLeft"/>
      <selection pane="bottomRight" activeCell="K80" sqref="K80"/>
    </sheetView>
  </sheetViews>
  <sheetFormatPr defaultColWidth="9" defaultRowHeight="15.75" outlineLevelCol="7"/>
  <cols>
    <col min="1" max="1" width="19.4666666666667" style="2" customWidth="1"/>
    <col min="2" max="2" width="7.98333333333333" style="3" customWidth="1"/>
    <col min="3" max="3" width="20.1666666666667" style="2" customWidth="1"/>
    <col min="4" max="4" width="8.98333333333333" style="4" customWidth="1"/>
    <col min="5" max="5" width="9" style="4" customWidth="1"/>
    <col min="6" max="6" width="7.375" style="4" customWidth="1"/>
    <col min="7" max="7" width="8.14166666666667" style="4" customWidth="1"/>
    <col min="8" max="8" width="7.16666666666667" style="4" customWidth="1"/>
    <col min="9" max="16384" width="9" style="3"/>
  </cols>
  <sheetData>
    <row r="1" ht="27.95" customHeight="1" spans="1:1">
      <c r="A1" s="5" t="s">
        <v>0</v>
      </c>
    </row>
    <row r="2" ht="26" customHeight="1" spans="1:8">
      <c r="A2" s="6" t="s">
        <v>1</v>
      </c>
      <c r="B2" s="7"/>
      <c r="C2" s="6"/>
      <c r="D2" s="7"/>
      <c r="E2" s="7"/>
      <c r="F2" s="7"/>
      <c r="G2" s="7"/>
      <c r="H2" s="7"/>
    </row>
    <row r="3" s="1" customFormat="1" ht="15.95" customHeight="1" spans="1:8">
      <c r="A3" s="8"/>
      <c r="B3" s="9"/>
      <c r="C3" s="10"/>
      <c r="D3" s="11"/>
      <c r="E3" s="33"/>
      <c r="F3" s="11"/>
      <c r="G3" s="33" t="s">
        <v>2</v>
      </c>
      <c r="H3" s="33"/>
    </row>
    <row r="4" s="1" customFormat="1" ht="23.1" customHeight="1" spans="1:8">
      <c r="A4" s="12" t="s">
        <v>3</v>
      </c>
      <c r="B4" s="13"/>
      <c r="C4" s="12" t="s">
        <v>4</v>
      </c>
      <c r="D4" s="13"/>
      <c r="E4" s="13"/>
      <c r="F4" s="13"/>
      <c r="G4" s="13"/>
      <c r="H4" s="34"/>
    </row>
    <row r="5" s="1" customFormat="1" ht="65.1" customHeight="1" spans="1:8">
      <c r="A5" s="14" t="s">
        <v>5</v>
      </c>
      <c r="B5" s="14" t="s">
        <v>6</v>
      </c>
      <c r="C5" s="15" t="s">
        <v>7</v>
      </c>
      <c r="D5" s="14" t="s">
        <v>8</v>
      </c>
      <c r="E5" s="14" t="s">
        <v>9</v>
      </c>
      <c r="F5" s="35" t="s">
        <v>10</v>
      </c>
      <c r="G5" s="35" t="s">
        <v>11</v>
      </c>
      <c r="H5" s="35" t="s">
        <v>12</v>
      </c>
    </row>
    <row r="6" s="1" customFormat="1" ht="26" customHeight="1" spans="1:8">
      <c r="A6" s="16" t="s">
        <v>13</v>
      </c>
      <c r="B6" s="17">
        <f>SUM(B7:B19)</f>
        <v>119932</v>
      </c>
      <c r="C6" s="16" t="s">
        <v>14</v>
      </c>
      <c r="D6" s="18">
        <f>SUM(E6:H6)</f>
        <v>51342</v>
      </c>
      <c r="E6" s="19">
        <v>39313</v>
      </c>
      <c r="F6" s="18">
        <v>118</v>
      </c>
      <c r="G6" s="36">
        <v>11852</v>
      </c>
      <c r="H6" s="36">
        <v>59</v>
      </c>
    </row>
    <row r="7" s="1" customFormat="1" ht="26" customHeight="1" spans="1:8">
      <c r="A7" s="16" t="s">
        <v>15</v>
      </c>
      <c r="B7" s="19">
        <v>42955</v>
      </c>
      <c r="C7" s="16" t="s">
        <v>16</v>
      </c>
      <c r="D7" s="18">
        <f>SUM(E7:H7)</f>
        <v>13676</v>
      </c>
      <c r="E7" s="19">
        <v>10453</v>
      </c>
      <c r="F7" s="18">
        <v>1246</v>
      </c>
      <c r="G7" s="36">
        <v>1977</v>
      </c>
      <c r="H7" s="36"/>
    </row>
    <row r="8" s="1" customFormat="1" ht="26" customHeight="1" spans="1:8">
      <c r="A8" s="16" t="s">
        <v>17</v>
      </c>
      <c r="B8" s="19">
        <v>33132</v>
      </c>
      <c r="C8" s="16" t="s">
        <v>18</v>
      </c>
      <c r="D8" s="18">
        <f>SUM(E8:H8)</f>
        <v>113341</v>
      </c>
      <c r="E8" s="19">
        <f>81439-400</f>
        <v>81039</v>
      </c>
      <c r="F8" s="18">
        <v>15057</v>
      </c>
      <c r="G8" s="36">
        <v>17245</v>
      </c>
      <c r="H8" s="36"/>
    </row>
    <row r="9" s="1" customFormat="1" ht="26" customHeight="1" spans="1:8">
      <c r="A9" s="16" t="s">
        <v>19</v>
      </c>
      <c r="B9" s="19">
        <v>1540</v>
      </c>
      <c r="C9" s="16" t="s">
        <v>20</v>
      </c>
      <c r="D9" s="18">
        <f>SUM(E9:H9)</f>
        <v>89</v>
      </c>
      <c r="E9" s="19">
        <v>50</v>
      </c>
      <c r="F9" s="18">
        <v>15</v>
      </c>
      <c r="G9" s="36">
        <v>24</v>
      </c>
      <c r="H9" s="36"/>
    </row>
    <row r="10" s="1" customFormat="1" ht="26" customHeight="1" spans="1:8">
      <c r="A10" s="16" t="s">
        <v>21</v>
      </c>
      <c r="B10" s="19">
        <v>19525</v>
      </c>
      <c r="C10" s="16" t="s">
        <v>22</v>
      </c>
      <c r="D10" s="18">
        <f>SUM(E10:H10)</f>
        <v>13336</v>
      </c>
      <c r="E10" s="19">
        <v>6946</v>
      </c>
      <c r="F10" s="18">
        <v>1695</v>
      </c>
      <c r="G10" s="36">
        <v>4679</v>
      </c>
      <c r="H10" s="36">
        <v>16</v>
      </c>
    </row>
    <row r="11" s="1" customFormat="1" ht="26" customHeight="1" spans="1:8">
      <c r="A11" s="16" t="s">
        <v>23</v>
      </c>
      <c r="B11" s="19">
        <v>11500</v>
      </c>
      <c r="C11" s="16" t="s">
        <v>24</v>
      </c>
      <c r="D11" s="18">
        <f>SUM(E11:H11)</f>
        <v>114627</v>
      </c>
      <c r="E11" s="19">
        <v>70476</v>
      </c>
      <c r="F11" s="18">
        <v>33053</v>
      </c>
      <c r="G11" s="36">
        <v>11098</v>
      </c>
      <c r="H11" s="36"/>
    </row>
    <row r="12" s="1" customFormat="1" ht="26" customHeight="1" spans="1:8">
      <c r="A12" s="16" t="s">
        <v>25</v>
      </c>
      <c r="B12" s="19">
        <v>3130</v>
      </c>
      <c r="C12" s="16" t="s">
        <v>26</v>
      </c>
      <c r="D12" s="18">
        <f>SUM(E12:H12)</f>
        <v>41189</v>
      </c>
      <c r="E12" s="19">
        <v>24954</v>
      </c>
      <c r="F12" s="18">
        <v>7951</v>
      </c>
      <c r="G12" s="36">
        <v>8212</v>
      </c>
      <c r="H12" s="36">
        <v>72</v>
      </c>
    </row>
    <row r="13" s="1" customFormat="1" ht="26" customHeight="1" spans="1:8">
      <c r="A13" s="16" t="s">
        <v>27</v>
      </c>
      <c r="B13" s="19">
        <v>1670</v>
      </c>
      <c r="C13" s="16" t="s">
        <v>28</v>
      </c>
      <c r="D13" s="18">
        <f>SUM(E13:H13)</f>
        <v>41100</v>
      </c>
      <c r="E13" s="19">
        <f>17184-500</f>
        <v>16684</v>
      </c>
      <c r="F13" s="18">
        <v>25</v>
      </c>
      <c r="G13" s="36">
        <v>23457</v>
      </c>
      <c r="H13" s="36">
        <v>934</v>
      </c>
    </row>
    <row r="14" s="1" customFormat="1" ht="26" customHeight="1" spans="1:8">
      <c r="A14" s="20" t="s">
        <v>29</v>
      </c>
      <c r="B14" s="19">
        <v>2100</v>
      </c>
      <c r="C14" s="16" t="s">
        <v>30</v>
      </c>
      <c r="D14" s="18">
        <f>SUM(E14:H14)</f>
        <v>23738</v>
      </c>
      <c r="E14" s="19">
        <v>17748</v>
      </c>
      <c r="F14" s="18"/>
      <c r="G14" s="36">
        <v>5578</v>
      </c>
      <c r="H14" s="36">
        <v>412</v>
      </c>
    </row>
    <row r="15" s="1" customFormat="1" ht="26" customHeight="1" spans="1:8">
      <c r="A15" s="20" t="s">
        <v>31</v>
      </c>
      <c r="B15" s="19">
        <v>150</v>
      </c>
      <c r="C15" s="16" t="s">
        <v>32</v>
      </c>
      <c r="D15" s="18">
        <f>SUM(E15:H15)</f>
        <v>163077</v>
      </c>
      <c r="E15" s="19">
        <v>54581</v>
      </c>
      <c r="F15" s="18">
        <v>53327</v>
      </c>
      <c r="G15" s="36">
        <v>51854</v>
      </c>
      <c r="H15" s="36">
        <v>3315</v>
      </c>
    </row>
    <row r="16" s="1" customFormat="1" ht="26" customHeight="1" spans="1:8">
      <c r="A16" s="20" t="s">
        <v>33</v>
      </c>
      <c r="B16" s="19">
        <v>1040</v>
      </c>
      <c r="C16" s="16" t="s">
        <v>34</v>
      </c>
      <c r="D16" s="18">
        <f>SUM(E16:H16)</f>
        <v>24462</v>
      </c>
      <c r="E16" s="19">
        <f>8865+900</f>
        <v>9765</v>
      </c>
      <c r="F16" s="18">
        <f>4724</f>
        <v>4724</v>
      </c>
      <c r="G16" s="36">
        <v>9350</v>
      </c>
      <c r="H16" s="36">
        <v>623</v>
      </c>
    </row>
    <row r="17" s="1" customFormat="1" ht="26" customHeight="1" spans="1:8">
      <c r="A17" s="20" t="s">
        <v>35</v>
      </c>
      <c r="B17" s="19">
        <v>2000</v>
      </c>
      <c r="C17" s="16" t="s">
        <v>36</v>
      </c>
      <c r="D17" s="18">
        <f>SUM(E17:H17)</f>
        <v>2825</v>
      </c>
      <c r="E17" s="19">
        <v>1377</v>
      </c>
      <c r="F17" s="18"/>
      <c r="G17" s="36">
        <v>1208</v>
      </c>
      <c r="H17" s="36">
        <v>240</v>
      </c>
    </row>
    <row r="18" s="1" customFormat="1" ht="26" customHeight="1" spans="1:8">
      <c r="A18" s="20" t="s">
        <v>37</v>
      </c>
      <c r="B18" s="19">
        <v>1080</v>
      </c>
      <c r="C18" s="16" t="s">
        <v>38</v>
      </c>
      <c r="D18" s="18">
        <f>SUM(E18:H18)</f>
        <v>1589</v>
      </c>
      <c r="E18" s="19">
        <v>419</v>
      </c>
      <c r="F18" s="18"/>
      <c r="G18" s="36">
        <v>610</v>
      </c>
      <c r="H18" s="36">
        <v>560</v>
      </c>
    </row>
    <row r="19" s="1" customFormat="1" ht="26" customHeight="1" spans="1:8">
      <c r="A19" s="20" t="s">
        <v>39</v>
      </c>
      <c r="B19" s="19">
        <v>110</v>
      </c>
      <c r="C19" s="16" t="s">
        <v>40</v>
      </c>
      <c r="D19" s="18">
        <f>SUM(E19:H19)</f>
        <v>15808</v>
      </c>
      <c r="E19" s="19">
        <v>4938</v>
      </c>
      <c r="F19" s="18"/>
      <c r="G19" s="36">
        <v>10870</v>
      </c>
      <c r="H19" s="36"/>
    </row>
    <row r="20" s="1" customFormat="1" ht="26" customHeight="1" spans="1:8">
      <c r="A20" s="20" t="s">
        <v>41</v>
      </c>
      <c r="B20" s="17">
        <f>SUM(B21:B26)</f>
        <v>59505</v>
      </c>
      <c r="C20" s="16" t="s">
        <v>42</v>
      </c>
      <c r="D20" s="18">
        <f>SUM(E20:H20)</f>
        <v>17553</v>
      </c>
      <c r="E20" s="19">
        <v>14962</v>
      </c>
      <c r="F20" s="18">
        <v>256</v>
      </c>
      <c r="G20" s="36">
        <v>2177</v>
      </c>
      <c r="H20" s="36">
        <v>158</v>
      </c>
    </row>
    <row r="21" s="1" customFormat="1" ht="26" customHeight="1" spans="1:8">
      <c r="A21" s="20" t="s">
        <v>43</v>
      </c>
      <c r="B21" s="19">
        <v>10700</v>
      </c>
      <c r="C21" s="16" t="s">
        <v>44</v>
      </c>
      <c r="D21" s="18">
        <f>SUM(E21:H21)</f>
        <v>1583</v>
      </c>
      <c r="E21" s="19">
        <v>782</v>
      </c>
      <c r="F21" s="18"/>
      <c r="G21" s="36">
        <v>801</v>
      </c>
      <c r="H21" s="36"/>
    </row>
    <row r="22" s="1" customFormat="1" ht="26" customHeight="1" spans="1:8">
      <c r="A22" s="20" t="s">
        <v>45</v>
      </c>
      <c r="B22" s="19">
        <v>2000</v>
      </c>
      <c r="C22" s="16" t="s">
        <v>46</v>
      </c>
      <c r="D22" s="18">
        <f>SUM(E22:H22)</f>
        <v>6488</v>
      </c>
      <c r="E22" s="19">
        <v>3511</v>
      </c>
      <c r="F22" s="18"/>
      <c r="G22" s="36">
        <v>2977</v>
      </c>
      <c r="H22" s="36"/>
    </row>
    <row r="23" s="1" customFormat="1" ht="26" customHeight="1" spans="1:8">
      <c r="A23" s="20" t="s">
        <v>47</v>
      </c>
      <c r="B23" s="19">
        <v>3000</v>
      </c>
      <c r="C23" s="16" t="s">
        <v>48</v>
      </c>
      <c r="D23" s="18">
        <f>SUM(E23:H23)</f>
        <v>6782</v>
      </c>
      <c r="E23" s="19">
        <v>6782</v>
      </c>
      <c r="F23" s="18"/>
      <c r="G23" s="36"/>
      <c r="H23" s="36"/>
    </row>
    <row r="24" s="1" customFormat="1" ht="26" customHeight="1" spans="1:8">
      <c r="A24" s="20" t="s">
        <v>49</v>
      </c>
      <c r="B24" s="19">
        <v>28000</v>
      </c>
      <c r="C24" s="16" t="s">
        <v>50</v>
      </c>
      <c r="D24" s="18">
        <f>SUM(E24:H24)</f>
        <v>8381</v>
      </c>
      <c r="E24" s="19">
        <f>7596-552-315</f>
        <v>6729</v>
      </c>
      <c r="F24" s="18">
        <f>955+128</f>
        <v>1083</v>
      </c>
      <c r="G24" s="36">
        <v>569</v>
      </c>
      <c r="H24" s="36"/>
    </row>
    <row r="25" s="1" customFormat="1" ht="26" customHeight="1" spans="1:8">
      <c r="A25" s="20" t="s">
        <v>51</v>
      </c>
      <c r="B25" s="21">
        <v>15405</v>
      </c>
      <c r="C25" s="22" t="s">
        <v>52</v>
      </c>
      <c r="D25" s="18">
        <f>SUM(E25:H25)</f>
        <v>4625</v>
      </c>
      <c r="E25" s="36">
        <f>4073+552</f>
        <v>4625</v>
      </c>
      <c r="F25" s="36"/>
      <c r="G25" s="36"/>
      <c r="H25" s="36"/>
    </row>
    <row r="26" s="1" customFormat="1" ht="26" customHeight="1" spans="1:8">
      <c r="A26" s="20" t="s">
        <v>53</v>
      </c>
      <c r="B26" s="21">
        <v>400</v>
      </c>
      <c r="C26" s="22" t="s">
        <v>54</v>
      </c>
      <c r="D26" s="18">
        <f>SUM(E26:H26)</f>
        <v>20</v>
      </c>
      <c r="E26" s="36">
        <v>20</v>
      </c>
      <c r="F26" s="36"/>
      <c r="G26" s="36"/>
      <c r="H26" s="36"/>
    </row>
    <row r="27" s="1" customFormat="1" ht="26" customHeight="1" spans="1:8">
      <c r="A27" s="23" t="s">
        <v>55</v>
      </c>
      <c r="B27" s="24">
        <f>SUM(B6,B20)</f>
        <v>179437</v>
      </c>
      <c r="C27" s="22" t="s">
        <v>56</v>
      </c>
      <c r="D27" s="18">
        <f>SUM(E27:H27)</f>
        <v>665631</v>
      </c>
      <c r="E27" s="18">
        <f>SUM(E6:E26)</f>
        <v>376154</v>
      </c>
      <c r="F27" s="18">
        <f>SUM(F6:F26)</f>
        <v>118550</v>
      </c>
      <c r="G27" s="18">
        <f>SUM(G6:G26)</f>
        <v>164538</v>
      </c>
      <c r="H27" s="18">
        <f>SUM(H6:H26)</f>
        <v>6389</v>
      </c>
    </row>
    <row r="28" s="1" customFormat="1" ht="26" customHeight="1" spans="1:8">
      <c r="A28" s="23" t="s">
        <v>57</v>
      </c>
      <c r="B28" s="24">
        <f>SUM(B29:B51)</f>
        <v>328628</v>
      </c>
      <c r="C28" s="22"/>
      <c r="D28" s="18"/>
      <c r="E28" s="18"/>
      <c r="F28" s="21"/>
      <c r="G28" s="21"/>
      <c r="H28" s="21"/>
    </row>
    <row r="29" s="1" customFormat="1" ht="26" customHeight="1" spans="1:8">
      <c r="A29" s="23" t="s">
        <v>58</v>
      </c>
      <c r="B29" s="24">
        <v>3306</v>
      </c>
      <c r="C29" s="25"/>
      <c r="D29" s="18"/>
      <c r="E29" s="21"/>
      <c r="F29" s="21"/>
      <c r="G29" s="21"/>
      <c r="H29" s="21"/>
    </row>
    <row r="30" s="1" customFormat="1" ht="26" customHeight="1" spans="1:8">
      <c r="A30" s="23" t="s">
        <v>59</v>
      </c>
      <c r="B30" s="24">
        <v>35</v>
      </c>
      <c r="C30" s="22"/>
      <c r="D30" s="18"/>
      <c r="E30" s="18"/>
      <c r="F30" s="21"/>
      <c r="G30" s="21"/>
      <c r="H30" s="21"/>
    </row>
    <row r="31" s="1" customFormat="1" ht="26" customHeight="1" spans="1:8">
      <c r="A31" s="23" t="s">
        <v>60</v>
      </c>
      <c r="B31" s="24">
        <v>378</v>
      </c>
      <c r="C31" s="22" t="s">
        <v>61</v>
      </c>
      <c r="D31" s="18">
        <f>SUM(E31:H31)</f>
        <v>7915</v>
      </c>
      <c r="E31" s="18">
        <f>SUM(E32:E33)</f>
        <v>7915</v>
      </c>
      <c r="F31" s="21"/>
      <c r="G31" s="21"/>
      <c r="H31" s="21"/>
    </row>
    <row r="32" s="1" customFormat="1" ht="26" customHeight="1" spans="1:8">
      <c r="A32" s="23" t="s">
        <v>62</v>
      </c>
      <c r="B32" s="24">
        <v>800</v>
      </c>
      <c r="C32" s="22" t="s">
        <v>63</v>
      </c>
      <c r="D32" s="18">
        <f>SUM(E32:H32)</f>
        <v>7915</v>
      </c>
      <c r="E32" s="18">
        <v>7915</v>
      </c>
      <c r="F32" s="21"/>
      <c r="G32" s="21"/>
      <c r="H32" s="21"/>
    </row>
    <row r="33" s="1" customFormat="1" ht="26" customHeight="1" spans="1:8">
      <c r="A33" s="26" t="s">
        <v>64</v>
      </c>
      <c r="B33" s="24">
        <v>129543</v>
      </c>
      <c r="C33" s="22" t="s">
        <v>65</v>
      </c>
      <c r="D33" s="18">
        <f>SUM(E33:H33)</f>
        <v>0</v>
      </c>
      <c r="E33" s="18"/>
      <c r="F33" s="18"/>
      <c r="G33" s="18"/>
      <c r="H33" s="18"/>
    </row>
    <row r="34" s="1" customFormat="1" ht="26" customHeight="1" spans="1:8">
      <c r="A34" s="23" t="s">
        <v>66</v>
      </c>
      <c r="B34" s="27">
        <v>25145</v>
      </c>
      <c r="C34" s="22" t="s">
        <v>67</v>
      </c>
      <c r="D34" s="18">
        <f>SUM(E34:H34)</f>
        <v>4640</v>
      </c>
      <c r="E34" s="18">
        <f>4325+315</f>
        <v>4640</v>
      </c>
      <c r="F34" s="21"/>
      <c r="G34" s="21"/>
      <c r="H34" s="21"/>
    </row>
    <row r="35" s="1" customFormat="1" ht="26" customHeight="1" spans="1:8">
      <c r="A35" s="23" t="s">
        <v>68</v>
      </c>
      <c r="B35" s="27">
        <v>4544</v>
      </c>
      <c r="C35" s="28"/>
      <c r="D35" s="18"/>
      <c r="E35" s="18"/>
      <c r="F35" s="21"/>
      <c r="G35" s="21"/>
      <c r="H35" s="21"/>
    </row>
    <row r="36" s="1" customFormat="1" ht="26" customHeight="1" spans="1:8">
      <c r="A36" s="23" t="s">
        <v>69</v>
      </c>
      <c r="B36" s="27">
        <v>908</v>
      </c>
      <c r="C36" s="29"/>
      <c r="D36" s="18"/>
      <c r="E36" s="18"/>
      <c r="F36" s="21"/>
      <c r="G36" s="21"/>
      <c r="H36" s="21"/>
    </row>
    <row r="37" s="1" customFormat="1" ht="26" customHeight="1" spans="1:8">
      <c r="A37" s="23" t="s">
        <v>70</v>
      </c>
      <c r="B37" s="21">
        <v>13847</v>
      </c>
      <c r="C37" s="22"/>
      <c r="D37" s="18"/>
      <c r="E37" s="37"/>
      <c r="F37" s="21"/>
      <c r="G37" s="21"/>
      <c r="H37" s="21"/>
    </row>
    <row r="38" s="1" customFormat="1" ht="26" customHeight="1" spans="1:8">
      <c r="A38" s="23" t="s">
        <v>71</v>
      </c>
      <c r="B38" s="21">
        <v>25633</v>
      </c>
      <c r="C38" s="22"/>
      <c r="D38" s="18"/>
      <c r="E38" s="37"/>
      <c r="F38" s="21"/>
      <c r="G38" s="21"/>
      <c r="H38" s="21"/>
    </row>
    <row r="39" s="1" customFormat="1" ht="26" customHeight="1" spans="1:8">
      <c r="A39" s="26" t="s">
        <v>72</v>
      </c>
      <c r="B39" s="24">
        <v>955</v>
      </c>
      <c r="C39" s="30"/>
      <c r="D39" s="18"/>
      <c r="E39" s="18"/>
      <c r="F39" s="21"/>
      <c r="G39" s="21"/>
      <c r="H39" s="21"/>
    </row>
    <row r="40" s="1" customFormat="1" ht="39" customHeight="1" spans="1:8">
      <c r="A40" s="23" t="s">
        <v>73</v>
      </c>
      <c r="B40" s="21">
        <v>30930</v>
      </c>
      <c r="C40" s="22"/>
      <c r="D40" s="18"/>
      <c r="E40" s="37"/>
      <c r="F40" s="21"/>
      <c r="G40" s="21"/>
      <c r="H40" s="21"/>
    </row>
    <row r="41" s="1" customFormat="1" ht="26" customHeight="1" spans="1:8">
      <c r="A41" s="23" t="s">
        <v>74</v>
      </c>
      <c r="B41" s="21">
        <v>1246</v>
      </c>
      <c r="C41" s="22"/>
      <c r="D41" s="18"/>
      <c r="E41" s="37"/>
      <c r="F41" s="21"/>
      <c r="G41" s="21"/>
      <c r="H41" s="21"/>
    </row>
    <row r="42" s="1" customFormat="1" ht="26" customHeight="1" spans="1:8">
      <c r="A42" s="23" t="s">
        <v>75</v>
      </c>
      <c r="B42" s="21">
        <v>15057</v>
      </c>
      <c r="C42" s="22"/>
      <c r="D42" s="18"/>
      <c r="E42" s="37"/>
      <c r="F42" s="21"/>
      <c r="G42" s="21"/>
      <c r="H42" s="21"/>
    </row>
    <row r="43" s="1" customFormat="1" ht="26" customHeight="1" spans="1:8">
      <c r="A43" s="23" t="s">
        <v>76</v>
      </c>
      <c r="B43" s="21">
        <v>1503</v>
      </c>
      <c r="C43" s="22"/>
      <c r="D43" s="18"/>
      <c r="E43" s="37"/>
      <c r="F43" s="21"/>
      <c r="G43" s="21"/>
      <c r="H43" s="21"/>
    </row>
    <row r="44" s="1" customFormat="1" ht="26" customHeight="1" spans="1:8">
      <c r="A44" s="23" t="s">
        <v>77</v>
      </c>
      <c r="B44" s="21">
        <v>33048</v>
      </c>
      <c r="C44" s="22"/>
      <c r="D44" s="18"/>
      <c r="E44" s="37"/>
      <c r="F44" s="21"/>
      <c r="G44" s="21"/>
      <c r="H44" s="21"/>
    </row>
    <row r="45" s="1" customFormat="1" ht="26" customHeight="1" spans="1:8">
      <c r="A45" s="23" t="s">
        <v>78</v>
      </c>
      <c r="B45" s="21">
        <v>7951</v>
      </c>
      <c r="C45" s="22"/>
      <c r="D45" s="18"/>
      <c r="E45" s="37"/>
      <c r="F45" s="21"/>
      <c r="G45" s="21"/>
      <c r="H45" s="21"/>
    </row>
    <row r="46" s="1" customFormat="1" ht="26" customHeight="1" spans="1:8">
      <c r="A46" s="23" t="s">
        <v>79</v>
      </c>
      <c r="B46" s="21">
        <v>25</v>
      </c>
      <c r="C46" s="22"/>
      <c r="D46" s="18"/>
      <c r="E46" s="37"/>
      <c r="F46" s="21"/>
      <c r="G46" s="21"/>
      <c r="H46" s="21"/>
    </row>
    <row r="47" s="1" customFormat="1" ht="26" customHeight="1" spans="1:8">
      <c r="A47" s="23" t="s">
        <v>80</v>
      </c>
      <c r="B47" s="21">
        <v>22377</v>
      </c>
      <c r="C47" s="22"/>
      <c r="D47" s="18"/>
      <c r="E47" s="37"/>
      <c r="F47" s="21"/>
      <c r="G47" s="21"/>
      <c r="H47" s="21"/>
    </row>
    <row r="48" s="1" customFormat="1" ht="26" customHeight="1" spans="1:8">
      <c r="A48" s="23" t="s">
        <v>81</v>
      </c>
      <c r="B48" s="21">
        <v>4724</v>
      </c>
      <c r="C48" s="22"/>
      <c r="D48" s="18"/>
      <c r="E48" s="37"/>
      <c r="F48" s="21"/>
      <c r="G48" s="21"/>
      <c r="H48" s="21"/>
    </row>
    <row r="49" s="1" customFormat="1" ht="26" customHeight="1" spans="1:8">
      <c r="A49" s="23" t="s">
        <v>82</v>
      </c>
      <c r="B49" s="21">
        <v>256</v>
      </c>
      <c r="C49" s="22"/>
      <c r="D49" s="18"/>
      <c r="E49" s="37"/>
      <c r="F49" s="21"/>
      <c r="G49" s="21"/>
      <c r="H49" s="21"/>
    </row>
    <row r="50" s="1" customFormat="1" ht="26" customHeight="1" spans="1:8">
      <c r="A50" s="23" t="s">
        <v>83</v>
      </c>
      <c r="B50" s="21">
        <v>28</v>
      </c>
      <c r="C50" s="22"/>
      <c r="D50" s="18"/>
      <c r="E50" s="37"/>
      <c r="F50" s="21"/>
      <c r="G50" s="21"/>
      <c r="H50" s="21"/>
    </row>
    <row r="51" s="1" customFormat="1" ht="26" customHeight="1" spans="1:8">
      <c r="A51" s="23" t="s">
        <v>84</v>
      </c>
      <c r="B51" s="21">
        <v>6389</v>
      </c>
      <c r="C51" s="22"/>
      <c r="D51" s="18"/>
      <c r="E51" s="37"/>
      <c r="F51" s="21"/>
      <c r="G51" s="21"/>
      <c r="H51" s="21"/>
    </row>
    <row r="52" s="1" customFormat="1" ht="26" customHeight="1" spans="1:8">
      <c r="A52" s="23" t="s">
        <v>85</v>
      </c>
      <c r="B52" s="21">
        <v>164538</v>
      </c>
      <c r="C52" s="22"/>
      <c r="D52" s="18"/>
      <c r="E52" s="37"/>
      <c r="F52" s="21"/>
      <c r="G52" s="21"/>
      <c r="H52" s="21"/>
    </row>
    <row r="53" s="1" customFormat="1" ht="26" customHeight="1" spans="1:8">
      <c r="A53" s="23" t="s">
        <v>86</v>
      </c>
      <c r="B53" s="21"/>
      <c r="C53" s="22"/>
      <c r="D53" s="18"/>
      <c r="E53" s="37"/>
      <c r="F53" s="21"/>
      <c r="G53" s="21"/>
      <c r="H53" s="21"/>
    </row>
    <row r="54" s="1" customFormat="1" ht="26" customHeight="1" spans="1:8">
      <c r="A54" s="23" t="s">
        <v>87</v>
      </c>
      <c r="B54" s="21">
        <v>5583</v>
      </c>
      <c r="C54" s="22"/>
      <c r="D54" s="18"/>
      <c r="E54" s="37"/>
      <c r="F54" s="21"/>
      <c r="G54" s="21"/>
      <c r="H54" s="21"/>
    </row>
    <row r="55" s="1" customFormat="1" ht="26" customHeight="1" spans="1:8">
      <c r="A55" s="14" t="s">
        <v>88</v>
      </c>
      <c r="B55" s="31">
        <f>SUM(B27:B28,B52:B54)</f>
        <v>678186</v>
      </c>
      <c r="C55" s="14" t="s">
        <v>89</v>
      </c>
      <c r="D55" s="18">
        <f>SUM(E55:H55)</f>
        <v>678186</v>
      </c>
      <c r="E55" s="18">
        <f>E27+E31+E34</f>
        <v>388709</v>
      </c>
      <c r="F55" s="18">
        <f>F27</f>
        <v>118550</v>
      </c>
      <c r="G55" s="18">
        <f>G27</f>
        <v>164538</v>
      </c>
      <c r="H55" s="18">
        <f>H27</f>
        <v>6389</v>
      </c>
    </row>
    <row r="56" s="1" customFormat="1" ht="26" customHeight="1" spans="1:8">
      <c r="A56" s="20" t="s">
        <v>41</v>
      </c>
      <c r="B56" s="17">
        <f>SUM(B57)</f>
        <v>11000</v>
      </c>
      <c r="C56" s="16" t="s">
        <v>22</v>
      </c>
      <c r="D56" s="32">
        <f>SUM(E56:H56)</f>
        <v>1</v>
      </c>
      <c r="E56" s="18"/>
      <c r="F56" s="21"/>
      <c r="G56" s="21">
        <v>1</v>
      </c>
      <c r="H56" s="36"/>
    </row>
    <row r="57" s="1" customFormat="1" ht="26" customHeight="1" spans="1:8">
      <c r="A57" s="20" t="s">
        <v>90</v>
      </c>
      <c r="B57" s="19">
        <f>SUM(B58:B61)</f>
        <v>11000</v>
      </c>
      <c r="C57" s="16" t="s">
        <v>24</v>
      </c>
      <c r="D57" s="32">
        <f>SUM(E57:H57)</f>
        <v>2</v>
      </c>
      <c r="E57" s="18"/>
      <c r="F57" s="21"/>
      <c r="G57" s="21">
        <v>2</v>
      </c>
      <c r="H57" s="36"/>
    </row>
    <row r="58" s="1" customFormat="1" ht="26" customHeight="1" spans="1:8">
      <c r="A58" s="20" t="s">
        <v>91</v>
      </c>
      <c r="B58" s="19">
        <f>2500-170-110</f>
        <v>2220</v>
      </c>
      <c r="C58" s="16" t="s">
        <v>28</v>
      </c>
      <c r="D58" s="32">
        <f>SUM(E58:H58)</f>
        <v>0</v>
      </c>
      <c r="E58" s="21"/>
      <c r="F58" s="38"/>
      <c r="G58" s="39"/>
      <c r="H58" s="21"/>
    </row>
    <row r="59" s="1" customFormat="1" ht="26" customHeight="1" spans="1:8">
      <c r="A59" s="20" t="s">
        <v>92</v>
      </c>
      <c r="B59" s="19"/>
      <c r="C59" s="16" t="s">
        <v>30</v>
      </c>
      <c r="D59" s="32">
        <f>SUM(E59:H59)</f>
        <v>7727</v>
      </c>
      <c r="E59" s="21">
        <v>2410</v>
      </c>
      <c r="F59" s="38"/>
      <c r="G59" s="36">
        <v>5317</v>
      </c>
      <c r="H59" s="21"/>
    </row>
    <row r="60" s="1" customFormat="1" ht="26" customHeight="1" spans="1:8">
      <c r="A60" s="20" t="s">
        <v>93</v>
      </c>
      <c r="B60" s="19">
        <v>300</v>
      </c>
      <c r="C60" s="16" t="s">
        <v>32</v>
      </c>
      <c r="D60" s="32">
        <f>SUM(E60:H60)</f>
        <v>2</v>
      </c>
      <c r="E60" s="21"/>
      <c r="F60" s="38"/>
      <c r="G60" s="36"/>
      <c r="H60" s="21">
        <v>2</v>
      </c>
    </row>
    <row r="61" s="1" customFormat="1" ht="26" customHeight="1" spans="1:8">
      <c r="A61" s="20" t="s">
        <v>94</v>
      </c>
      <c r="B61" s="19">
        <f>8480</f>
        <v>8480</v>
      </c>
      <c r="C61" s="16" t="s">
        <v>50</v>
      </c>
      <c r="D61" s="32">
        <f>SUM(E61:H61)</f>
        <v>1239</v>
      </c>
      <c r="E61" s="21"/>
      <c r="F61" s="38"/>
      <c r="G61" s="36">
        <v>995</v>
      </c>
      <c r="H61" s="21">
        <v>244</v>
      </c>
    </row>
    <row r="62" s="1" customFormat="1" ht="26" customHeight="1" spans="1:8">
      <c r="A62" s="23" t="s">
        <v>95</v>
      </c>
      <c r="B62" s="24">
        <f>B57</f>
        <v>11000</v>
      </c>
      <c r="C62" s="22" t="s">
        <v>52</v>
      </c>
      <c r="D62" s="32">
        <f>SUM(E62:H62)</f>
        <v>8440</v>
      </c>
      <c r="E62" s="18">
        <v>8440</v>
      </c>
      <c r="F62" s="21"/>
      <c r="G62" s="39"/>
      <c r="H62" s="21"/>
    </row>
    <row r="63" s="1" customFormat="1" ht="26" customHeight="1" spans="1:8">
      <c r="A63" s="23"/>
      <c r="B63" s="24"/>
      <c r="C63" s="22" t="s">
        <v>54</v>
      </c>
      <c r="D63" s="32">
        <f>SUM(E63:H63)</f>
        <v>40</v>
      </c>
      <c r="E63" s="32">
        <v>40</v>
      </c>
      <c r="F63" s="21"/>
      <c r="G63" s="21"/>
      <c r="H63" s="21"/>
    </row>
    <row r="64" s="1" customFormat="1" ht="26" customHeight="1" spans="1:8">
      <c r="A64" s="23" t="s">
        <v>96</v>
      </c>
      <c r="B64" s="24">
        <v>246</v>
      </c>
      <c r="C64" s="22"/>
      <c r="D64" s="32">
        <f>SUM(E64:H64)</f>
        <v>0</v>
      </c>
      <c r="E64" s="32"/>
      <c r="F64" s="21"/>
      <c r="G64" s="21"/>
      <c r="H64" s="21"/>
    </row>
    <row r="65" s="1" customFormat="1" ht="26" customHeight="1" spans="1:8">
      <c r="A65" s="23" t="s">
        <v>97</v>
      </c>
      <c r="B65" s="24">
        <v>246</v>
      </c>
      <c r="C65" s="22" t="s">
        <v>98</v>
      </c>
      <c r="D65" s="32">
        <f>SUM(E65:H65)</f>
        <v>17451</v>
      </c>
      <c r="E65" s="36">
        <f>SUM(E56:E63)</f>
        <v>10890</v>
      </c>
      <c r="F65" s="36">
        <f>SUM(F56:F63)</f>
        <v>0</v>
      </c>
      <c r="G65" s="36">
        <f>SUM(G56:G63)</f>
        <v>6315</v>
      </c>
      <c r="H65" s="36">
        <f>SUM(H56:H63)</f>
        <v>246</v>
      </c>
    </row>
    <row r="66" s="1" customFormat="1" ht="26" customHeight="1" spans="1:8">
      <c r="A66" s="23" t="s">
        <v>85</v>
      </c>
      <c r="B66" s="21">
        <v>6315</v>
      </c>
      <c r="C66" s="22" t="s">
        <v>61</v>
      </c>
      <c r="D66" s="18">
        <f>SUM(E66:H66)</f>
        <v>110</v>
      </c>
      <c r="E66" s="18">
        <v>110</v>
      </c>
      <c r="F66" s="18"/>
      <c r="G66" s="32"/>
      <c r="H66" s="32"/>
    </row>
    <row r="67" s="1" customFormat="1" ht="26" customHeight="1" spans="1:8">
      <c r="A67" s="23" t="s">
        <v>99</v>
      </c>
      <c r="B67" s="21"/>
      <c r="C67" s="22" t="s">
        <v>63</v>
      </c>
      <c r="D67" s="18">
        <f>SUM(E67:H67)</f>
        <v>110</v>
      </c>
      <c r="E67" s="18">
        <v>110</v>
      </c>
      <c r="F67" s="18"/>
      <c r="G67" s="32"/>
      <c r="H67" s="32"/>
    </row>
    <row r="68" s="1" customFormat="1" ht="26" customHeight="1" spans="1:8">
      <c r="A68" s="23" t="s">
        <v>100</v>
      </c>
      <c r="B68" s="21"/>
      <c r="C68" s="22" t="s">
        <v>67</v>
      </c>
      <c r="D68" s="32">
        <f>SUM(E68:H68)</f>
        <v>0</v>
      </c>
      <c r="E68" s="18"/>
      <c r="F68" s="18"/>
      <c r="G68" s="32"/>
      <c r="H68" s="32"/>
    </row>
    <row r="69" s="1" customFormat="1" ht="26" customHeight="1" spans="1:8">
      <c r="A69" s="23"/>
      <c r="B69" s="21"/>
      <c r="C69" s="22" t="s">
        <v>101</v>
      </c>
      <c r="D69" s="32">
        <f>SUM(E69:H69)</f>
        <v>0</v>
      </c>
      <c r="E69" s="37"/>
      <c r="F69" s="21"/>
      <c r="G69" s="21"/>
      <c r="H69" s="21"/>
    </row>
    <row r="70" s="1" customFormat="1" ht="26" customHeight="1" spans="1:8">
      <c r="A70" s="14" t="s">
        <v>88</v>
      </c>
      <c r="B70" s="31">
        <f>SUM(B62,B64,B66:B66,B68,B69)</f>
        <v>17561</v>
      </c>
      <c r="C70" s="14" t="s">
        <v>102</v>
      </c>
      <c r="D70" s="32">
        <f>SUM(E70:H70)</f>
        <v>17561</v>
      </c>
      <c r="E70" s="32">
        <f>E65+E66</f>
        <v>11000</v>
      </c>
      <c r="F70" s="32">
        <f>F65+F66</f>
        <v>0</v>
      </c>
      <c r="G70" s="32">
        <f>G65+G66</f>
        <v>6315</v>
      </c>
      <c r="H70" s="32">
        <f>H65+H66</f>
        <v>246</v>
      </c>
    </row>
    <row r="71" s="1" customFormat="1" ht="26" customHeight="1" spans="1:8">
      <c r="A71" s="40"/>
      <c r="B71" s="41"/>
      <c r="C71" s="40"/>
      <c r="D71" s="42"/>
      <c r="E71" s="42"/>
      <c r="F71" s="42"/>
      <c r="G71" s="42"/>
      <c r="H71" s="42"/>
    </row>
    <row r="72" s="1" customFormat="1" ht="26" customHeight="1" spans="1:8">
      <c r="A72" s="20"/>
      <c r="B72" s="19"/>
      <c r="C72" s="16"/>
      <c r="D72" s="32">
        <f>SUM(E72:H72)</f>
        <v>0</v>
      </c>
      <c r="E72" s="21"/>
      <c r="F72" s="38"/>
      <c r="G72" s="39"/>
      <c r="H72" s="21"/>
    </row>
    <row r="73" s="1" customFormat="1" ht="26" customHeight="1" spans="1:8">
      <c r="A73" s="23" t="s">
        <v>103</v>
      </c>
      <c r="B73" s="24">
        <f>SUM(B74:B75)</f>
        <v>66</v>
      </c>
      <c r="C73" s="43" t="s">
        <v>104</v>
      </c>
      <c r="D73" s="32">
        <f>SUM(E73:H73)</f>
        <v>66</v>
      </c>
      <c r="E73" s="18"/>
      <c r="F73" s="21"/>
      <c r="G73" s="36">
        <v>54</v>
      </c>
      <c r="H73" s="21">
        <v>12</v>
      </c>
    </row>
    <row r="74" s="1" customFormat="1" ht="26" customHeight="1" spans="1:8">
      <c r="A74" s="23" t="s">
        <v>105</v>
      </c>
      <c r="B74" s="24">
        <v>12</v>
      </c>
      <c r="C74" s="43" t="s">
        <v>106</v>
      </c>
      <c r="D74" s="32">
        <f>SUM(E74:H74)</f>
        <v>66</v>
      </c>
      <c r="E74" s="32"/>
      <c r="F74" s="21"/>
      <c r="G74" s="21">
        <v>54</v>
      </c>
      <c r="H74" s="21">
        <v>12</v>
      </c>
    </row>
    <row r="75" s="1" customFormat="1" ht="26" customHeight="1" spans="1:8">
      <c r="A75" s="23" t="s">
        <v>107</v>
      </c>
      <c r="B75" s="21">
        <v>54</v>
      </c>
      <c r="C75" s="15" t="s">
        <v>108</v>
      </c>
      <c r="D75" s="32">
        <f>SUM(E75:H75)</f>
        <v>0</v>
      </c>
      <c r="E75" s="18"/>
      <c r="F75" s="18"/>
      <c r="G75" s="32"/>
      <c r="H75" s="32"/>
    </row>
    <row r="76" s="1" customFormat="1" ht="26" customHeight="1" spans="1:8">
      <c r="A76" s="23"/>
      <c r="B76" s="21"/>
      <c r="C76" s="22"/>
      <c r="D76" s="32">
        <f>SUM(E76:H76)</f>
        <v>0</v>
      </c>
      <c r="E76" s="18"/>
      <c r="F76" s="18"/>
      <c r="G76" s="32"/>
      <c r="H76" s="32"/>
    </row>
    <row r="77" s="1" customFormat="1" ht="26" customHeight="1" spans="1:8">
      <c r="A77" s="23"/>
      <c r="B77" s="21"/>
      <c r="C77" s="22"/>
      <c r="D77" s="32">
        <f>SUM(E77:H77)</f>
        <v>0</v>
      </c>
      <c r="E77" s="37"/>
      <c r="F77" s="21"/>
      <c r="G77" s="21"/>
      <c r="H77" s="21"/>
    </row>
    <row r="78" s="1" customFormat="1" ht="26" customHeight="1" spans="1:8">
      <c r="A78" s="14" t="s">
        <v>88</v>
      </c>
      <c r="B78" s="31">
        <f>B73</f>
        <v>66</v>
      </c>
      <c r="C78" s="14" t="s">
        <v>102</v>
      </c>
      <c r="D78" s="32">
        <f>D73</f>
        <v>66</v>
      </c>
      <c r="E78" s="32">
        <f>E73</f>
        <v>0</v>
      </c>
      <c r="F78" s="32">
        <f>F73</f>
        <v>0</v>
      </c>
      <c r="G78" s="32">
        <f>G73</f>
        <v>54</v>
      </c>
      <c r="H78" s="32">
        <f>H73</f>
        <v>12</v>
      </c>
    </row>
    <row r="79" s="1" customFormat="1" ht="26" customHeight="1" spans="1:8">
      <c r="A79" s="40"/>
      <c r="B79" s="41"/>
      <c r="C79" s="40"/>
      <c r="D79" s="42"/>
      <c r="E79" s="42"/>
      <c r="F79" s="42"/>
      <c r="G79" s="42"/>
      <c r="H79" s="42"/>
    </row>
    <row r="80" s="1" customFormat="1" ht="26" customHeight="1" spans="1:8">
      <c r="A80" s="40"/>
      <c r="C80" s="40"/>
      <c r="D80" s="42"/>
      <c r="E80" s="42"/>
      <c r="F80" s="42"/>
      <c r="G80" s="42"/>
      <c r="H80" s="42"/>
    </row>
    <row r="81" s="1" customFormat="1" ht="26" customHeight="1" spans="1:8">
      <c r="A81" s="12" t="s">
        <v>109</v>
      </c>
      <c r="B81" s="15"/>
      <c r="C81" s="14" t="s">
        <v>110</v>
      </c>
      <c r="D81" s="14" t="s">
        <v>111</v>
      </c>
      <c r="E81" s="14" t="s">
        <v>112</v>
      </c>
      <c r="F81" s="14" t="s">
        <v>113</v>
      </c>
      <c r="G81" s="12" t="s">
        <v>114</v>
      </c>
      <c r="H81" s="15"/>
    </row>
    <row r="82" s="1" customFormat="1" ht="26" customHeight="1" spans="1:8">
      <c r="A82" s="12" t="s">
        <v>115</v>
      </c>
      <c r="B82" s="15"/>
      <c r="C82" s="14">
        <v>27822</v>
      </c>
      <c r="D82" s="14">
        <v>20313</v>
      </c>
      <c r="E82" s="14">
        <v>19923</v>
      </c>
      <c r="F82" s="14">
        <f>C82-E82</f>
        <v>7899</v>
      </c>
      <c r="G82" s="12">
        <v>83574</v>
      </c>
      <c r="H82" s="15"/>
    </row>
    <row r="83" s="1" customFormat="1" ht="26" customHeight="1" spans="1:8">
      <c r="A83" s="12" t="s">
        <v>116</v>
      </c>
      <c r="B83" s="15"/>
      <c r="C83" s="14">
        <v>44381</v>
      </c>
      <c r="D83" s="14">
        <v>25395</v>
      </c>
      <c r="E83" s="14">
        <v>47262</v>
      </c>
      <c r="F83" s="14">
        <f>C83-E83</f>
        <v>-2881</v>
      </c>
      <c r="G83" s="12">
        <v>7079</v>
      </c>
      <c r="H83" s="15"/>
    </row>
    <row r="84" s="1" customFormat="1" ht="26" customHeight="1" spans="1:8">
      <c r="A84" s="44" t="s">
        <v>117</v>
      </c>
      <c r="B84" s="45"/>
      <c r="C84" s="14">
        <f>SUM(C82:C83)</f>
        <v>72203</v>
      </c>
      <c r="D84" s="14">
        <f>SUM(D82:D83)</f>
        <v>45708</v>
      </c>
      <c r="E84" s="14">
        <f>SUM(E82:E83)</f>
        <v>67185</v>
      </c>
      <c r="F84" s="14">
        <f>SUM(F82:F83)</f>
        <v>5018</v>
      </c>
      <c r="G84" s="12">
        <f>SUM(G82:G83)</f>
        <v>90653</v>
      </c>
      <c r="H84" s="15"/>
    </row>
  </sheetData>
  <mergeCells count="12">
    <mergeCell ref="A2:H2"/>
    <mergeCell ref="G3:H3"/>
    <mergeCell ref="A4:B4"/>
    <mergeCell ref="C4:H4"/>
    <mergeCell ref="A81:B81"/>
    <mergeCell ref="G81:H81"/>
    <mergeCell ref="A82:B82"/>
    <mergeCell ref="G82:H82"/>
    <mergeCell ref="A83:B83"/>
    <mergeCell ref="G83:H83"/>
    <mergeCell ref="A84:B84"/>
    <mergeCell ref="G84:H84"/>
  </mergeCells>
  <dataValidations count="1">
    <dataValidation type="whole" operator="between" allowBlank="1" showInputMessage="1" showErrorMessage="1" error="请输入整数！" sqref="B72 B6:B24 B56:B61">
      <formula1>-100000000</formula1>
      <formula2>100000000</formula2>
    </dataValidation>
  </dataValidations>
  <printOptions horizontalCentered="1"/>
  <pageMargins left="0.590277777777778" right="0.590277777777778" top="0.865972222222222" bottom="0.747916666666667" header="0.472222222222222" footer="0.389583333333333"/>
  <pageSetup paperSize="9" scale="96" firstPageNumber="3" fitToHeight="0" orientation="portrait" useFirstPageNumber="1" horizontalDpi="600" verticalDpi="600"/>
  <headerFooter alignWithMargins="0" scaleWithDoc="0" differentOddEven="1">
    <oddFooter>&amp;R&amp;16— &amp;P —</oddFooter>
    <evenFooter>&amp;L&amp;16—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24收支总表1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2024-05-29T10:50:38Z</dcterms:created>
  <dcterms:modified xsi:type="dcterms:W3CDTF">2024-05-29T10:51:12Z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